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555" windowHeight="91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<sst xmlns="http://schemas.openxmlformats.org/spreadsheetml/2006/main" count="73" uniqueCount="58">
  <si>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Mar</t>
  </si>
  <si>
    <t>Avril</t>
  </si>
  <si>
    <t>Mai</t>
  </si>
  <si>
    <t>Juin</t>
  </si>
  <si>
    <t>Juil</t>
  </si>
  <si>
    <t>Aou</t>
  </si>
  <si>
    <t>Sep</t>
  </si>
  <si>
    <t>Oct</t>
  </si>
  <si>
    <t>Nov</t>
  </si>
  <si>
    <t>Janv</t>
  </si>
  <si>
    <t>Fév</t>
  </si>
  <si>
    <t>Déc</t>
  </si>
  <si>
    <t>nj</t>
  </si>
  <si>
    <t>Np</t>
  </si>
  <si>
    <t>Nd</t>
  </si>
  <si>
    <t>nbre personne</t>
  </si>
  <si>
    <t>nbre douche/personne/jour</t>
  </si>
  <si>
    <t>Tréseau</t>
  </si>
  <si>
    <t>UA (W/°K)</t>
  </si>
  <si>
    <t>Temp douche</t>
  </si>
  <si>
    <t>Tboiler</t>
  </si>
  <si>
    <t>Débit douche (L/mn</t>
  </si>
  <si>
    <t>Tce</t>
  </si>
  <si>
    <t>échangeur</t>
  </si>
  <si>
    <t>Tfe</t>
  </si>
  <si>
    <t>1ère itération</t>
  </si>
  <si>
    <t>Eps</t>
  </si>
  <si>
    <t>Tfs</t>
  </si>
  <si>
    <t>X</t>
  </si>
  <si>
    <t>C</t>
  </si>
  <si>
    <t>NUT</t>
  </si>
  <si>
    <t>2ème itération</t>
  </si>
  <si>
    <t>3ème</t>
  </si>
  <si>
    <t>4ème</t>
  </si>
  <si>
    <t>sans récup</t>
  </si>
  <si>
    <t>avec récup</t>
  </si>
  <si>
    <t>Durée (mn)</t>
  </si>
  <si>
    <t>gain</t>
  </si>
  <si>
    <t>gain (kWh)</t>
  </si>
  <si>
    <t>% gain</t>
  </si>
  <si>
    <t>TOTAL</t>
  </si>
  <si>
    <t>cEuro/kWh</t>
  </si>
  <si>
    <t>sans Récup (euros)</t>
  </si>
  <si>
    <t>Avec Récup (euros)</t>
  </si>
  <si>
    <t>Gain</t>
  </si>
  <si>
    <t>euros</t>
  </si>
  <si>
    <t>Temp Bonde</t>
  </si>
  <si>
    <t>Conso initiale (kWh)</t>
  </si>
  <si>
    <t>RESULTATS</t>
  </si>
  <si>
    <t>EN JAUNE , VOUS DEVEZ MODIFIER LES VALEURS POUR LA SIMULATIONS, le résultat se trouve dans la partie RESULTATS</t>
  </si>
  <si>
    <t>PRIX DE L'ENERGIE SUBSTITUEE</t>
  </si>
  <si>
    <t>DUREE D'UNE DOUCHE</t>
  </si>
  <si>
    <t>TEMPERATURE DE LA DOUCHE</t>
  </si>
  <si>
    <t>TEMPERATURE DE L'EAU CHAUDE</t>
  </si>
  <si>
    <t>DEBIT DE LA DOUCHE</t>
  </si>
  <si>
    <t>COEFFFICIENT D'ECHANGE (C'est la partie à plus difficile à déterminer, faute de renseignements techniques)</t>
  </si>
  <si>
    <t>Nombre de personnes</t>
  </si>
  <si>
    <t>Conso avec récupérateur de calories (kWh)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</si>
</sst>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6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4" borderId="1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Consommation mensuelle d'ECS (kWh)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975"/>
          <c:w val="0.670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Feuil1!$C$42</c:f>
              <c:strCache>
                <c:ptCount val="1"/>
                <c:pt idx="0">
                  <c:v>Conso initiale (kWh)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Feuil1!$D$18:$O$18</c:f>
              <c:strCache/>
            </c:strRef>
          </c:cat>
          <c:val>
            <c:numRef>
              <c:f>Feuil1!$D$42:$O$42</c:f>
              <c:numCache/>
            </c:numRef>
          </c:val>
        </c:ser>
        <c:ser>
          <c:idx val="1"/>
          <c:order val="1"/>
          <c:tx>
            <c:strRef>
              <c:f>Feuil1!$C$43</c:f>
              <c:strCache>
                <c:ptCount val="1"/>
                <c:pt idx="0">
                  <c:v>Conso avec récupérateur de calories (kWh)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Feuil1!$D$18:$O$18</c:f>
              <c:strCache/>
            </c:strRef>
          </c:cat>
          <c:val>
            <c:numRef>
              <c:f>Feuil1!$D$43:$O$43</c:f>
              <c:numCache/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94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16</xdr:row>
      <xdr:rowOff>66675</xdr:rowOff>
    </xdr:from>
    <xdr:to>
      <xdr:col>12</xdr:col>
      <xdr:colOff>209550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266950" y="2733675"/>
        <a:ext cx="8058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F10" sqref="F10"/>
    </sheetView>
  </sheetViews>
  <sheetFormatPr defaultColWidth="11.421875" defaultRowHeight="12.75"/>
  <cols>
    <col min="2" max="2" width="18.421875" style="0" customWidth="1"/>
    <col min="3" max="3" width="13.140625" style="0" customWidth="1"/>
    <col min="9" max="9" width="17.28125" style="0" customWidth="1"/>
  </cols>
  <sheetData>
    <row r="1" spans="1:10" ht="13.5" thickBot="1">
      <c r="A1" s="43" t="s">
        <v>49</v>
      </c>
      <c r="B1" s="6"/>
      <c r="C1" s="6"/>
      <c r="D1" s="6"/>
      <c r="E1" s="6"/>
      <c r="F1" s="6"/>
      <c r="G1" s="6"/>
      <c r="H1" s="43"/>
      <c r="I1" s="8"/>
      <c r="J1" s="9"/>
    </row>
    <row r="2" spans="2:7" ht="12.75">
      <c r="B2" s="6"/>
      <c r="C2" s="12" t="s">
        <v>18</v>
      </c>
      <c r="D2" s="44" t="s">
        <v>55</v>
      </c>
      <c r="E2" s="6"/>
      <c r="F2" s="7"/>
      <c r="G2" s="6"/>
    </row>
    <row r="3" spans="1:7" ht="13.5" thickBot="1">
      <c r="A3" s="37" t="s">
        <v>52</v>
      </c>
      <c r="B3" s="38"/>
      <c r="C3" s="13">
        <v>300</v>
      </c>
      <c r="E3" s="6"/>
      <c r="F3" s="7"/>
      <c r="G3" s="6"/>
    </row>
    <row r="4" spans="2:7" ht="12.75">
      <c r="B4" s="12" t="s">
        <v>19</v>
      </c>
      <c r="C4" s="35" t="s">
        <v>46</v>
      </c>
      <c r="D4" s="6"/>
      <c r="E4" s="6"/>
      <c r="F4" s="7"/>
      <c r="G4" s="6"/>
    </row>
    <row r="5" spans="2:10" ht="13.5" thickBot="1">
      <c r="B5" s="13">
        <v>40</v>
      </c>
      <c r="C5" s="36">
        <f>B5-5</f>
        <v>35</v>
      </c>
      <c r="D5" s="6"/>
      <c r="E5" s="6"/>
      <c r="F5" s="7"/>
      <c r="G5" s="6"/>
      <c r="H5" s="24" t="s">
        <v>48</v>
      </c>
      <c r="I5" s="24"/>
      <c r="J5" s="24"/>
    </row>
    <row r="6" spans="2:10" ht="12.75">
      <c r="B6" s="6"/>
      <c r="C6" s="12" t="s">
        <v>20</v>
      </c>
      <c r="D6" s="39" t="s">
        <v>53</v>
      </c>
      <c r="E6" s="40"/>
      <c r="F6" s="41"/>
      <c r="G6" s="6"/>
      <c r="H6" s="25"/>
      <c r="I6" s="26"/>
      <c r="J6" s="27"/>
    </row>
    <row r="7" spans="2:10" ht="13.5" thickBot="1">
      <c r="B7" s="6"/>
      <c r="C7" s="13">
        <v>60</v>
      </c>
      <c r="D7" s="6"/>
      <c r="E7" s="6"/>
      <c r="F7" s="7"/>
      <c r="G7" s="6"/>
      <c r="H7" s="28"/>
      <c r="I7" s="29"/>
      <c r="J7" s="30"/>
    </row>
    <row r="8" spans="2:10" ht="12.75">
      <c r="B8" s="6"/>
      <c r="C8" s="12" t="s">
        <v>21</v>
      </c>
      <c r="D8" s="6"/>
      <c r="E8" s="12" t="s">
        <v>36</v>
      </c>
      <c r="F8" s="7"/>
      <c r="G8" s="6"/>
      <c r="H8" s="28"/>
      <c r="I8" s="31" t="s">
        <v>41</v>
      </c>
      <c r="J8" s="42" t="s">
        <v>50</v>
      </c>
    </row>
    <row r="9" spans="1:10" ht="13.5" thickBot="1">
      <c r="A9" s="37" t="s">
        <v>54</v>
      </c>
      <c r="B9" s="6"/>
      <c r="C9" s="13">
        <v>9</v>
      </c>
      <c r="D9" s="6"/>
      <c r="E9" s="13">
        <v>10</v>
      </c>
      <c r="F9" s="7"/>
      <c r="G9" s="6"/>
      <c r="H9" s="28"/>
      <c r="I9" s="20">
        <v>13</v>
      </c>
      <c r="J9" s="30"/>
    </row>
    <row r="10" spans="2:10" ht="12.75">
      <c r="B10" s="6" t="s">
        <v>23</v>
      </c>
      <c r="C10" s="10" t="s">
        <v>22</v>
      </c>
      <c r="D10" s="6"/>
      <c r="E10" s="40" t="s">
        <v>51</v>
      </c>
      <c r="F10" s="7"/>
      <c r="G10" s="6"/>
      <c r="H10" s="28"/>
      <c r="I10" s="46" t="s">
        <v>42</v>
      </c>
      <c r="J10" s="30"/>
    </row>
    <row r="11" spans="2:10" ht="13.5" thickBot="1">
      <c r="B11" s="6"/>
      <c r="C11" s="11">
        <f>C5-5</f>
        <v>30</v>
      </c>
      <c r="D11" s="6"/>
      <c r="E11" s="6"/>
      <c r="F11" s="7"/>
      <c r="G11" s="6"/>
      <c r="H11" s="28"/>
      <c r="I11" s="47">
        <f>P42*I9/100</f>
        <v>630.4935</v>
      </c>
      <c r="J11" s="30"/>
    </row>
    <row r="12" spans="2:10" ht="12.75">
      <c r="B12" s="6"/>
      <c r="C12" s="6"/>
      <c r="D12" s="6"/>
      <c r="E12" s="6"/>
      <c r="F12" s="7"/>
      <c r="G12" s="6"/>
      <c r="H12" s="28"/>
      <c r="I12" s="46" t="s">
        <v>43</v>
      </c>
      <c r="J12" s="30"/>
    </row>
    <row r="13" spans="2:10" ht="12.75">
      <c r="B13" s="6"/>
      <c r="C13" s="6"/>
      <c r="D13" s="6"/>
      <c r="E13" s="6"/>
      <c r="F13" s="7"/>
      <c r="G13" s="6"/>
      <c r="H13" s="28"/>
      <c r="I13" s="47">
        <f>P43*I9/100</f>
        <v>389.63634290177265</v>
      </c>
      <c r="J13" s="30"/>
    </row>
    <row r="14" spans="8:10" ht="13.5" thickBot="1">
      <c r="H14" s="28"/>
      <c r="I14" s="48" t="s">
        <v>44</v>
      </c>
      <c r="J14" s="30"/>
    </row>
    <row r="15" spans="3:10" ht="12.75">
      <c r="C15" s="17" t="s">
        <v>13</v>
      </c>
      <c r="E15" s="17" t="s">
        <v>14</v>
      </c>
      <c r="G15" s="22"/>
      <c r="H15" s="28"/>
      <c r="I15" s="47">
        <f>I11-I13</f>
        <v>240.8571570982274</v>
      </c>
      <c r="J15" s="30" t="s">
        <v>45</v>
      </c>
    </row>
    <row r="16" spans="3:10" ht="13.5" thickBot="1">
      <c r="C16" s="18" t="s">
        <v>15</v>
      </c>
      <c r="E16" s="45" t="s">
        <v>16</v>
      </c>
      <c r="G16" s="23"/>
      <c r="H16" s="32"/>
      <c r="I16" s="33"/>
      <c r="J16" s="34"/>
    </row>
    <row r="17" spans="2:7" ht="13.5" thickBot="1">
      <c r="B17" s="37" t="s">
        <v>56</v>
      </c>
      <c r="C17" s="21">
        <v>5</v>
      </c>
      <c r="D17" s="2"/>
      <c r="E17" s="21">
        <v>1</v>
      </c>
      <c r="G17" s="5"/>
    </row>
    <row r="18" spans="3:15" ht="12.75">
      <c r="C18" s="4"/>
      <c r="D18" s="1" t="s">
        <v>9</v>
      </c>
      <c r="E18" s="19" t="s">
        <v>10</v>
      </c>
      <c r="F18" s="1" t="s">
        <v>0</v>
      </c>
      <c r="G18" s="19" t="s">
        <v>1</v>
      </c>
      <c r="H18" s="1" t="s">
        <v>2</v>
      </c>
      <c r="I18" s="1" t="s">
        <v>3</v>
      </c>
      <c r="J18" s="1" t="s">
        <v>4</v>
      </c>
      <c r="K18" s="1" t="s">
        <v>5</v>
      </c>
      <c r="L18" s="1" t="s">
        <v>6</v>
      </c>
      <c r="M18" s="1" t="s">
        <v>7</v>
      </c>
      <c r="N18" s="1" t="s">
        <v>8</v>
      </c>
      <c r="O18" s="1" t="s">
        <v>11</v>
      </c>
    </row>
    <row r="19" spans="3:15" ht="12.75">
      <c r="C19" s="3" t="s">
        <v>12</v>
      </c>
      <c r="D19" s="3">
        <v>31</v>
      </c>
      <c r="E19" s="3">
        <v>28</v>
      </c>
      <c r="F19" s="3">
        <v>31</v>
      </c>
      <c r="G19" s="3">
        <v>30</v>
      </c>
      <c r="H19" s="3">
        <v>31</v>
      </c>
      <c r="I19" s="3">
        <v>30</v>
      </c>
      <c r="J19" s="3">
        <v>31</v>
      </c>
      <c r="K19" s="3">
        <v>31</v>
      </c>
      <c r="L19" s="3">
        <v>30</v>
      </c>
      <c r="M19" s="3">
        <v>31</v>
      </c>
      <c r="N19" s="3">
        <v>30</v>
      </c>
      <c r="O19" s="3">
        <v>31</v>
      </c>
    </row>
    <row r="20" spans="2:15" ht="12.75">
      <c r="B20" t="s">
        <v>24</v>
      </c>
      <c r="C20" s="3" t="s">
        <v>17</v>
      </c>
      <c r="D20" s="3">
        <v>5</v>
      </c>
      <c r="E20" s="3">
        <v>5</v>
      </c>
      <c r="F20" s="3">
        <v>6</v>
      </c>
      <c r="G20" s="3">
        <v>9</v>
      </c>
      <c r="H20" s="3">
        <v>11</v>
      </c>
      <c r="I20" s="3">
        <v>13</v>
      </c>
      <c r="J20" s="3">
        <v>14</v>
      </c>
      <c r="K20" s="3">
        <v>14</v>
      </c>
      <c r="L20" s="3">
        <v>13</v>
      </c>
      <c r="M20" s="3">
        <v>11</v>
      </c>
      <c r="N20" s="3">
        <v>9</v>
      </c>
      <c r="O20" s="3">
        <v>6</v>
      </c>
    </row>
    <row r="21" spans="2:15" ht="12.75">
      <c r="B21" t="s">
        <v>25</v>
      </c>
      <c r="C21" s="3" t="s">
        <v>26</v>
      </c>
      <c r="D21" s="3">
        <v>0.5</v>
      </c>
      <c r="E21" s="3">
        <v>0.5</v>
      </c>
      <c r="F21" s="3">
        <v>0.5</v>
      </c>
      <c r="G21" s="3">
        <v>0.5</v>
      </c>
      <c r="H21" s="3">
        <v>0.5</v>
      </c>
      <c r="I21" s="3">
        <v>0.5</v>
      </c>
      <c r="J21" s="3">
        <v>0.5</v>
      </c>
      <c r="K21" s="3">
        <v>0.5</v>
      </c>
      <c r="L21" s="3">
        <v>0.5</v>
      </c>
      <c r="M21" s="3">
        <v>0.5</v>
      </c>
      <c r="N21" s="3">
        <v>0.5</v>
      </c>
      <c r="O21" s="3">
        <v>0.5</v>
      </c>
    </row>
    <row r="22" spans="3:15" ht="12.75">
      <c r="C22" s="3" t="s">
        <v>27</v>
      </c>
      <c r="D22" s="3">
        <f>D$20+D21*($C$11-D$20)</f>
        <v>17.5</v>
      </c>
      <c r="E22" s="3">
        <f>E$20+E21*($C$11-E$20)</f>
        <v>17.5</v>
      </c>
      <c r="F22" s="3">
        <f>F$20+F21*($C$11-F$20)</f>
        <v>18</v>
      </c>
      <c r="G22" s="3">
        <f aca="true" t="shared" si="0" ref="G22:N22">G$20+G21*($C$11-G$20)</f>
        <v>19.5</v>
      </c>
      <c r="H22" s="3">
        <f t="shared" si="0"/>
        <v>20.5</v>
      </c>
      <c r="I22" s="3">
        <f t="shared" si="0"/>
        <v>21.5</v>
      </c>
      <c r="J22" s="3">
        <f t="shared" si="0"/>
        <v>22</v>
      </c>
      <c r="K22" s="3">
        <f t="shared" si="0"/>
        <v>22</v>
      </c>
      <c r="L22" s="3">
        <f t="shared" si="0"/>
        <v>21.5</v>
      </c>
      <c r="M22" s="3">
        <f t="shared" si="0"/>
        <v>20.5</v>
      </c>
      <c r="N22" s="3">
        <f t="shared" si="0"/>
        <v>19.5</v>
      </c>
      <c r="O22" s="3">
        <f>$D20+O21*($C$11-O$20)</f>
        <v>17</v>
      </c>
    </row>
    <row r="23" spans="3:15" ht="12.75">
      <c r="C23" s="3" t="s">
        <v>28</v>
      </c>
      <c r="D23" s="3">
        <f>($C$5-D22)/($C$7-D22)</f>
        <v>0.4117647058823529</v>
      </c>
      <c r="E23" s="3">
        <f>($C$5-E22)/($C$7-E22)</f>
        <v>0.4117647058823529</v>
      </c>
      <c r="F23" s="3">
        <f>($C$5-F22)/($C$7-F22)</f>
        <v>0.40476190476190477</v>
      </c>
      <c r="G23" s="3">
        <f aca="true" t="shared" si="1" ref="G23:O23">($C$5-G22)/($C$7-G22)</f>
        <v>0.38271604938271603</v>
      </c>
      <c r="H23" s="3">
        <f t="shared" si="1"/>
        <v>0.3670886075949367</v>
      </c>
      <c r="I23" s="3">
        <f t="shared" si="1"/>
        <v>0.35064935064935066</v>
      </c>
      <c r="J23" s="3">
        <f t="shared" si="1"/>
        <v>0.34210526315789475</v>
      </c>
      <c r="K23" s="3">
        <f t="shared" si="1"/>
        <v>0.34210526315789475</v>
      </c>
      <c r="L23" s="3">
        <f t="shared" si="1"/>
        <v>0.35064935064935066</v>
      </c>
      <c r="M23" s="3">
        <f t="shared" si="1"/>
        <v>0.3670886075949367</v>
      </c>
      <c r="N23" s="3">
        <f t="shared" si="1"/>
        <v>0.38271604938271603</v>
      </c>
      <c r="O23" s="3">
        <f t="shared" si="1"/>
        <v>0.4186046511627907</v>
      </c>
    </row>
    <row r="24" spans="3:15" ht="12.75">
      <c r="C24" s="3" t="s">
        <v>29</v>
      </c>
      <c r="D24" s="3">
        <f>1-D23</f>
        <v>0.5882352941176471</v>
      </c>
      <c r="E24" s="3">
        <f aca="true" t="shared" si="2" ref="E24:O24">1-E23</f>
        <v>0.5882352941176471</v>
      </c>
      <c r="F24" s="3">
        <f t="shared" si="2"/>
        <v>0.5952380952380952</v>
      </c>
      <c r="G24" s="3">
        <f t="shared" si="2"/>
        <v>0.617283950617284</v>
      </c>
      <c r="H24" s="3">
        <f t="shared" si="2"/>
        <v>0.6329113924050633</v>
      </c>
      <c r="I24" s="3">
        <f t="shared" si="2"/>
        <v>0.6493506493506493</v>
      </c>
      <c r="J24" s="3">
        <f t="shared" si="2"/>
        <v>0.6578947368421053</v>
      </c>
      <c r="K24" s="3">
        <f t="shared" si="2"/>
        <v>0.6578947368421053</v>
      </c>
      <c r="L24" s="3">
        <f t="shared" si="2"/>
        <v>0.6493506493506493</v>
      </c>
      <c r="M24" s="3">
        <f t="shared" si="2"/>
        <v>0.6329113924050633</v>
      </c>
      <c r="N24" s="3">
        <f t="shared" si="2"/>
        <v>0.617283950617284</v>
      </c>
      <c r="O24" s="3">
        <f t="shared" si="2"/>
        <v>0.5813953488372092</v>
      </c>
    </row>
    <row r="25" spans="3:15" ht="12.75">
      <c r="C25" s="3" t="s">
        <v>30</v>
      </c>
      <c r="D25" s="3">
        <f>$C$3/(D24*70*$C$9)</f>
        <v>0.8095238095238094</v>
      </c>
      <c r="E25" s="3">
        <f aca="true" t="shared" si="3" ref="E25:O25">$C$3/(E24*70*$C$9)</f>
        <v>0.8095238095238094</v>
      </c>
      <c r="F25" s="3">
        <f t="shared" si="3"/>
        <v>0.8</v>
      </c>
      <c r="G25" s="3">
        <f t="shared" si="3"/>
        <v>0.7714285714285714</v>
      </c>
      <c r="H25" s="3">
        <f>$C$3/(H24*70*$C$9)</f>
        <v>0.7523809523809524</v>
      </c>
      <c r="I25" s="3">
        <f t="shared" si="3"/>
        <v>0.7333333333333334</v>
      </c>
      <c r="J25" s="3">
        <f t="shared" si="3"/>
        <v>0.7238095238095238</v>
      </c>
      <c r="K25" s="3">
        <f t="shared" si="3"/>
        <v>0.7238095238095238</v>
      </c>
      <c r="L25" s="3">
        <f t="shared" si="3"/>
        <v>0.7333333333333334</v>
      </c>
      <c r="M25" s="3">
        <f t="shared" si="3"/>
        <v>0.7523809523809524</v>
      </c>
      <c r="N25" s="3">
        <f t="shared" si="3"/>
        <v>0.7714285714285714</v>
      </c>
      <c r="O25" s="3">
        <f t="shared" si="3"/>
        <v>0.819047619047619</v>
      </c>
    </row>
    <row r="26" spans="2:15" ht="12.75">
      <c r="B26" t="s">
        <v>31</v>
      </c>
      <c r="C26" s="3" t="s">
        <v>26</v>
      </c>
      <c r="D26" s="3">
        <f>(1-EXP(-D25*D23))/(1-D24*EXP(-D25*D23))</f>
        <v>0.4899970656978549</v>
      </c>
      <c r="E26" s="3">
        <f aca="true" t="shared" si="4" ref="E26:O26">(1-EXP(-E25*E23))/(1-E24*EXP(-E25*E23))</f>
        <v>0.4899970656978549</v>
      </c>
      <c r="F26" s="3">
        <f t="shared" si="4"/>
        <v>0.48578539591685715</v>
      </c>
      <c r="G26" s="3">
        <f t="shared" si="4"/>
        <v>0.4729606838729573</v>
      </c>
      <c r="H26" s="3">
        <f t="shared" si="4"/>
        <v>0.46425088022942257</v>
      </c>
      <c r="I26" s="3">
        <f>(1-EXP(-I25*I23))/(1-I24*EXP(-I25*I23))</f>
        <v>0.4554112875895701</v>
      </c>
      <c r="J26" s="3">
        <f t="shared" si="4"/>
        <v>0.4509423377014299</v>
      </c>
      <c r="K26" s="3">
        <f t="shared" si="4"/>
        <v>0.4509423377014299</v>
      </c>
      <c r="L26" s="3">
        <f t="shared" si="4"/>
        <v>0.4554112875895701</v>
      </c>
      <c r="M26" s="3">
        <f t="shared" si="4"/>
        <v>0.46425088022942257</v>
      </c>
      <c r="N26" s="3">
        <f t="shared" si="4"/>
        <v>0.4729606838729573</v>
      </c>
      <c r="O26" s="3">
        <f t="shared" si="4"/>
        <v>0.49417743512896994</v>
      </c>
    </row>
    <row r="27" spans="3:15" ht="12.75">
      <c r="C27" s="3" t="s">
        <v>27</v>
      </c>
      <c r="D27" s="3">
        <f>D$20+D26*($C$11-D$20)</f>
        <v>17.249926642446372</v>
      </c>
      <c r="E27" s="3">
        <f aca="true" t="shared" si="5" ref="E27:O27">E$20+E26*($C$11-E$20)</f>
        <v>17.249926642446372</v>
      </c>
      <c r="F27" s="3">
        <f t="shared" si="5"/>
        <v>17.65884950200457</v>
      </c>
      <c r="G27" s="3">
        <f t="shared" si="5"/>
        <v>18.932174361332102</v>
      </c>
      <c r="H27" s="3">
        <f t="shared" si="5"/>
        <v>19.82076672435903</v>
      </c>
      <c r="I27" s="3">
        <f t="shared" si="5"/>
        <v>20.741991889022692</v>
      </c>
      <c r="J27" s="3">
        <f t="shared" si="5"/>
        <v>21.215077403222878</v>
      </c>
      <c r="K27" s="3">
        <f t="shared" si="5"/>
        <v>21.215077403222878</v>
      </c>
      <c r="L27" s="3">
        <f t="shared" si="5"/>
        <v>20.741991889022692</v>
      </c>
      <c r="M27" s="3">
        <f t="shared" si="5"/>
        <v>19.82076672435903</v>
      </c>
      <c r="N27" s="3">
        <f t="shared" si="5"/>
        <v>18.932174361332102</v>
      </c>
      <c r="O27" s="3">
        <f t="shared" si="5"/>
        <v>17.86025844309528</v>
      </c>
    </row>
    <row r="28" spans="3:15" ht="12.75">
      <c r="C28" s="3" t="s">
        <v>28</v>
      </c>
      <c r="D28" s="3">
        <f>($C$5-D27)/($C$7-D27)</f>
        <v>0.4152056818498375</v>
      </c>
      <c r="E28" s="3">
        <f aca="true" t="shared" si="6" ref="E28:O28">($C$5-E27)/($C$7-E27)</f>
        <v>0.4152056818498375</v>
      </c>
      <c r="F28" s="3">
        <f t="shared" si="6"/>
        <v>0.40955784842965987</v>
      </c>
      <c r="G28" s="3">
        <f t="shared" si="6"/>
        <v>0.39125094617960604</v>
      </c>
      <c r="H28" s="3">
        <f t="shared" si="6"/>
        <v>0.3777880272504732</v>
      </c>
      <c r="I28" s="3">
        <f t="shared" si="6"/>
        <v>0.3631872526663035</v>
      </c>
      <c r="J28" s="3">
        <f t="shared" si="6"/>
        <v>0.355419623756645</v>
      </c>
      <c r="K28" s="3">
        <f t="shared" si="6"/>
        <v>0.355419623756645</v>
      </c>
      <c r="L28" s="3">
        <f t="shared" si="6"/>
        <v>0.3631872526663035</v>
      </c>
      <c r="M28" s="3">
        <f t="shared" si="6"/>
        <v>0.3777880272504732</v>
      </c>
      <c r="N28" s="3">
        <f t="shared" si="6"/>
        <v>0.39125094617960604</v>
      </c>
      <c r="O28" s="3">
        <f t="shared" si="6"/>
        <v>0.4067358014941675</v>
      </c>
    </row>
    <row r="29" spans="3:15" ht="12.75">
      <c r="C29" s="3" t="s">
        <v>29</v>
      </c>
      <c r="D29" s="3">
        <f>1-D28</f>
        <v>0.5847943181501625</v>
      </c>
      <c r="E29" s="3">
        <f aca="true" t="shared" si="7" ref="E29:O29">1-E28</f>
        <v>0.5847943181501625</v>
      </c>
      <c r="F29" s="3">
        <f t="shared" si="7"/>
        <v>0.5904421515703402</v>
      </c>
      <c r="G29" s="3">
        <f t="shared" si="7"/>
        <v>0.6087490538203939</v>
      </c>
      <c r="H29" s="3">
        <f t="shared" si="7"/>
        <v>0.6222119727495268</v>
      </c>
      <c r="I29" s="3">
        <f t="shared" si="7"/>
        <v>0.6368127473336965</v>
      </c>
      <c r="J29" s="3">
        <f t="shared" si="7"/>
        <v>0.6445803762433551</v>
      </c>
      <c r="K29" s="3">
        <f t="shared" si="7"/>
        <v>0.6445803762433551</v>
      </c>
      <c r="L29" s="3">
        <f t="shared" si="7"/>
        <v>0.6368127473336965</v>
      </c>
      <c r="M29" s="3">
        <f t="shared" si="7"/>
        <v>0.6222119727495268</v>
      </c>
      <c r="N29" s="3">
        <f t="shared" si="7"/>
        <v>0.6087490538203939</v>
      </c>
      <c r="O29" s="3">
        <f t="shared" si="7"/>
        <v>0.5932641985058325</v>
      </c>
    </row>
    <row r="30" spans="3:15" ht="12.75">
      <c r="C30" s="3" t="s">
        <v>30</v>
      </c>
      <c r="D30" s="3">
        <f>$C$3/(D29*70*$C$9)</f>
        <v>0.81428711157245</v>
      </c>
      <c r="E30" s="3">
        <f aca="true" t="shared" si="8" ref="E30:O30">$C$3/(E29*70*$C$9)</f>
        <v>0.81428711157245</v>
      </c>
      <c r="F30" s="3">
        <f t="shared" si="8"/>
        <v>0.8064981047237224</v>
      </c>
      <c r="G30" s="3">
        <f t="shared" si="8"/>
        <v>0.7822442978793887</v>
      </c>
      <c r="H30" s="3">
        <f t="shared" si="8"/>
        <v>0.7653187290598281</v>
      </c>
      <c r="I30" s="3">
        <f t="shared" si="8"/>
        <v>0.7477715830662344</v>
      </c>
      <c r="J30" s="3">
        <f t="shared" si="8"/>
        <v>0.7387604304148022</v>
      </c>
      <c r="K30" s="3">
        <f t="shared" si="8"/>
        <v>0.7387604304148022</v>
      </c>
      <c r="L30" s="3">
        <f t="shared" si="8"/>
        <v>0.7477715830662344</v>
      </c>
      <c r="M30" s="3">
        <f t="shared" si="8"/>
        <v>0.7653187290598281</v>
      </c>
      <c r="N30" s="3">
        <f t="shared" si="8"/>
        <v>0.7822442978793887</v>
      </c>
      <c r="O30" s="3">
        <f t="shared" si="8"/>
        <v>0.8026617439410423</v>
      </c>
    </row>
    <row r="31" spans="2:15" ht="12.75">
      <c r="B31" t="s">
        <v>32</v>
      </c>
      <c r="C31" s="3" t="s">
        <v>26</v>
      </c>
      <c r="D31" s="3">
        <f>(1-EXP(-D30*D28))/(1-D29*EXP(-D30*D28))</f>
        <v>0.49209176443878083</v>
      </c>
      <c r="E31" s="3">
        <f aca="true" t="shared" si="9" ref="E31:O31">(1-EXP(-E30*E28))/(1-E29*EXP(-E30*E28))</f>
        <v>0.49209176443878083</v>
      </c>
      <c r="F31" s="3">
        <f t="shared" si="9"/>
        <v>0.48866242385840025</v>
      </c>
      <c r="G31" s="3">
        <f t="shared" si="9"/>
        <v>0.4778491473832662</v>
      </c>
      <c r="H31" s="3">
        <f t="shared" si="9"/>
        <v>0.47018091368749354</v>
      </c>
      <c r="I31" s="3">
        <f t="shared" si="9"/>
        <v>0.46212373277723223</v>
      </c>
      <c r="J31" s="3">
        <f t="shared" si="9"/>
        <v>0.4579431988602389</v>
      </c>
      <c r="K31" s="3">
        <f t="shared" si="9"/>
        <v>0.4579431988602389</v>
      </c>
      <c r="L31" s="3">
        <f t="shared" si="9"/>
        <v>0.46212373277723223</v>
      </c>
      <c r="M31" s="3">
        <f t="shared" si="9"/>
        <v>0.47018091368749354</v>
      </c>
      <c r="N31" s="3">
        <f t="shared" si="9"/>
        <v>0.4778491473832662</v>
      </c>
      <c r="O31" s="3">
        <f t="shared" si="9"/>
        <v>0.48696564896233846</v>
      </c>
    </row>
    <row r="32" spans="3:15" ht="12.75">
      <c r="C32" s="3" t="s">
        <v>27</v>
      </c>
      <c r="D32" s="3">
        <f>D$20+D31*($C$11-D$20)</f>
        <v>17.30229411096952</v>
      </c>
      <c r="E32" s="3">
        <f aca="true" t="shared" si="10" ref="E32:O32">E$20+E31*($C$11-E$20)</f>
        <v>17.30229411096952</v>
      </c>
      <c r="F32" s="3">
        <f t="shared" si="10"/>
        <v>17.727898172601606</v>
      </c>
      <c r="G32" s="3">
        <f t="shared" si="10"/>
        <v>19.034832095048593</v>
      </c>
      <c r="H32" s="3">
        <f t="shared" si="10"/>
        <v>19.933437360062378</v>
      </c>
      <c r="I32" s="3">
        <f t="shared" si="10"/>
        <v>20.856103457212946</v>
      </c>
      <c r="J32" s="3">
        <f t="shared" si="10"/>
        <v>21.327091181763823</v>
      </c>
      <c r="K32" s="3">
        <f t="shared" si="10"/>
        <v>21.327091181763823</v>
      </c>
      <c r="L32" s="3">
        <f t="shared" si="10"/>
        <v>20.856103457212946</v>
      </c>
      <c r="M32" s="3">
        <f t="shared" si="10"/>
        <v>19.933437360062378</v>
      </c>
      <c r="N32" s="3">
        <f t="shared" si="10"/>
        <v>19.034832095048593</v>
      </c>
      <c r="O32" s="3">
        <f t="shared" si="10"/>
        <v>17.687175575096123</v>
      </c>
    </row>
    <row r="33" spans="3:15" ht="12.75">
      <c r="C33" s="3" t="s">
        <v>28</v>
      </c>
      <c r="D33" s="3">
        <f>($C$5-D32)/($C$7-D32)</f>
        <v>0.41448844898192105</v>
      </c>
      <c r="E33" s="3">
        <f aca="true" t="shared" si="11" ref="E33:O33">($C$5-E32)/($C$7-E32)</f>
        <v>0.41448844898192105</v>
      </c>
      <c r="F33" s="3">
        <f t="shared" si="11"/>
        <v>0.40859340039258685</v>
      </c>
      <c r="G33" s="3">
        <f t="shared" si="11"/>
        <v>0.38972543556990324</v>
      </c>
      <c r="H33" s="3">
        <f>($C$5-H32)/($C$7-H32)</f>
        <v>0.3760383134269558</v>
      </c>
      <c r="I33" s="3">
        <f t="shared" si="11"/>
        <v>0.3613308278425162</v>
      </c>
      <c r="J33" s="3">
        <f t="shared" si="11"/>
        <v>0.35355263506293916</v>
      </c>
      <c r="K33" s="3">
        <f t="shared" si="11"/>
        <v>0.35355263506293916</v>
      </c>
      <c r="L33" s="3">
        <f t="shared" si="11"/>
        <v>0.3613308278425162</v>
      </c>
      <c r="M33" s="3">
        <f t="shared" si="11"/>
        <v>0.3760383134269558</v>
      </c>
      <c r="N33" s="3">
        <f t="shared" si="11"/>
        <v>0.38972543556990324</v>
      </c>
      <c r="O33" s="3">
        <f t="shared" si="11"/>
        <v>0.4091625803810473</v>
      </c>
    </row>
    <row r="34" spans="3:15" ht="12.75">
      <c r="C34" s="3" t="s">
        <v>29</v>
      </c>
      <c r="D34" s="3">
        <f>1-D33</f>
        <v>0.585511551018079</v>
      </c>
      <c r="E34" s="3">
        <f aca="true" t="shared" si="12" ref="E34:O34">1-E33</f>
        <v>0.585511551018079</v>
      </c>
      <c r="F34" s="3">
        <f t="shared" si="12"/>
        <v>0.5914065996074132</v>
      </c>
      <c r="G34" s="3">
        <f t="shared" si="12"/>
        <v>0.6102745644300968</v>
      </c>
      <c r="H34" s="3">
        <f t="shared" si="12"/>
        <v>0.6239616865730442</v>
      </c>
      <c r="I34" s="3">
        <f t="shared" si="12"/>
        <v>0.6386691721574838</v>
      </c>
      <c r="J34" s="3">
        <f t="shared" si="12"/>
        <v>0.6464473649370608</v>
      </c>
      <c r="K34" s="3">
        <f t="shared" si="12"/>
        <v>0.6464473649370608</v>
      </c>
      <c r="L34" s="3">
        <f t="shared" si="12"/>
        <v>0.6386691721574838</v>
      </c>
      <c r="M34" s="3">
        <f t="shared" si="12"/>
        <v>0.6239616865730442</v>
      </c>
      <c r="N34" s="3">
        <f t="shared" si="12"/>
        <v>0.6102745644300968</v>
      </c>
      <c r="O34" s="3">
        <f t="shared" si="12"/>
        <v>0.5908374196189528</v>
      </c>
    </row>
    <row r="35" spans="3:15" ht="12.75">
      <c r="C35" s="3" t="s">
        <v>30</v>
      </c>
      <c r="D35" s="3">
        <f>$C$3/(D34*70*$C$9)</f>
        <v>0.8132896359815329</v>
      </c>
      <c r="E35" s="3">
        <f aca="true" t="shared" si="13" ref="E35:O35">$C$3/(E34*70*$C$9)</f>
        <v>0.8132896359815329</v>
      </c>
      <c r="F35" s="3">
        <f t="shared" si="13"/>
        <v>0.8051828919504456</v>
      </c>
      <c r="G35" s="3">
        <f t="shared" si="13"/>
        <v>0.7802889124752649</v>
      </c>
      <c r="H35" s="3">
        <f t="shared" si="13"/>
        <v>0.7631726217130976</v>
      </c>
      <c r="I35" s="3">
        <f t="shared" si="13"/>
        <v>0.7455980293864202</v>
      </c>
      <c r="J35" s="3">
        <f t="shared" si="13"/>
        <v>0.7366268346330701</v>
      </c>
      <c r="K35" s="3">
        <f t="shared" si="13"/>
        <v>0.7366268346330701</v>
      </c>
      <c r="L35" s="3">
        <f t="shared" si="13"/>
        <v>0.7455980293864202</v>
      </c>
      <c r="M35" s="3">
        <f t="shared" si="13"/>
        <v>0.7631726217130976</v>
      </c>
      <c r="N35" s="3">
        <f t="shared" si="13"/>
        <v>0.7802889124752649</v>
      </c>
      <c r="O35" s="3">
        <f t="shared" si="13"/>
        <v>0.8059585604743594</v>
      </c>
    </row>
    <row r="36" spans="2:15" ht="12.75">
      <c r="B36" t="s">
        <v>33</v>
      </c>
      <c r="C36" s="3" t="s">
        <v>26</v>
      </c>
      <c r="D36" s="3">
        <f>(1-EXP(-D35*D33))/(1-D34*EXP(-D35*D33))</f>
        <v>0.4916537638252702</v>
      </c>
      <c r="E36" s="3">
        <f aca="true" t="shared" si="14" ref="E36:O36">(1-EXP(-E35*E33))/(1-E34*EXP(-E35*E33))</f>
        <v>0.4916537638252702</v>
      </c>
      <c r="F36" s="3">
        <f t="shared" si="14"/>
        <v>0.48808129537778633</v>
      </c>
      <c r="G36" s="3">
        <f t="shared" si="14"/>
        <v>0.47696840703960214</v>
      </c>
      <c r="H36" s="3">
        <f t="shared" si="14"/>
        <v>0.46920136691109615</v>
      </c>
      <c r="I36" s="3">
        <f t="shared" si="14"/>
        <v>0.46111803056491296</v>
      </c>
      <c r="J36" s="3">
        <f t="shared" si="14"/>
        <v>0.45694907896516834</v>
      </c>
      <c r="K36" s="3">
        <f t="shared" si="14"/>
        <v>0.45694907896516834</v>
      </c>
      <c r="L36" s="3">
        <f t="shared" si="14"/>
        <v>0.46111803056491296</v>
      </c>
      <c r="M36" s="3">
        <f t="shared" si="14"/>
        <v>0.46920136691109615</v>
      </c>
      <c r="N36" s="3">
        <f t="shared" si="14"/>
        <v>0.47696840703960214</v>
      </c>
      <c r="O36" s="3">
        <f t="shared" si="14"/>
        <v>0.48842409790543856</v>
      </c>
    </row>
    <row r="37" spans="3:15" ht="12.75">
      <c r="C37" s="3" t="s">
        <v>27</v>
      </c>
      <c r="D37" s="3">
        <f>D$20+D36*($C$11-D$20)</f>
        <v>17.291344095631757</v>
      </c>
      <c r="E37" s="3">
        <f aca="true" t="shared" si="15" ref="E37:O37">E$20+E36*($C$11-E$20)</f>
        <v>17.291344095631757</v>
      </c>
      <c r="F37" s="3">
        <f t="shared" si="15"/>
        <v>17.71395108906687</v>
      </c>
      <c r="G37" s="3">
        <f t="shared" si="15"/>
        <v>19.016336547831646</v>
      </c>
      <c r="H37" s="3">
        <f t="shared" si="15"/>
        <v>19.914825971310826</v>
      </c>
      <c r="I37" s="3">
        <f t="shared" si="15"/>
        <v>20.839006519603522</v>
      </c>
      <c r="J37" s="3">
        <f t="shared" si="15"/>
        <v>21.311185263442695</v>
      </c>
      <c r="K37" s="3">
        <f t="shared" si="15"/>
        <v>21.311185263442695</v>
      </c>
      <c r="L37" s="3">
        <f t="shared" si="15"/>
        <v>20.839006519603522</v>
      </c>
      <c r="M37" s="3">
        <f t="shared" si="15"/>
        <v>19.914825971310826</v>
      </c>
      <c r="N37" s="3">
        <f t="shared" si="15"/>
        <v>19.016336547831646</v>
      </c>
      <c r="O37" s="3">
        <f t="shared" si="15"/>
        <v>17.722178349730527</v>
      </c>
    </row>
    <row r="38" spans="3:15" ht="12.75">
      <c r="C38" s="3" t="s">
        <v>28</v>
      </c>
      <c r="D38" s="3">
        <f>($C$5-D37)/($C$7-D37)</f>
        <v>0.4146385675077403</v>
      </c>
      <c r="E38" s="3">
        <f aca="true" t="shared" si="16" ref="E38:O38">($C$5-E37)/($C$7-E37)</f>
        <v>0.4146385675077403</v>
      </c>
      <c r="F38" s="3">
        <f t="shared" si="16"/>
        <v>0.408788462297403</v>
      </c>
      <c r="G38" s="3">
        <f t="shared" si="16"/>
        <v>0.39000084682089814</v>
      </c>
      <c r="H38" s="3">
        <f t="shared" si="16"/>
        <v>0.37632801638562513</v>
      </c>
      <c r="I38" s="3">
        <f t="shared" si="16"/>
        <v>0.36160965853650523</v>
      </c>
      <c r="J38" s="3">
        <f t="shared" si="16"/>
        <v>0.3538184053910201</v>
      </c>
      <c r="K38" s="3">
        <f t="shared" si="16"/>
        <v>0.3538184053910201</v>
      </c>
      <c r="L38" s="3">
        <f t="shared" si="16"/>
        <v>0.36160965853650523</v>
      </c>
      <c r="M38" s="3">
        <f t="shared" si="16"/>
        <v>0.37632801638562513</v>
      </c>
      <c r="N38" s="3">
        <f t="shared" si="16"/>
        <v>0.39000084682089814</v>
      </c>
      <c r="O38" s="3">
        <f t="shared" si="16"/>
        <v>0.40867341258012396</v>
      </c>
    </row>
    <row r="39" spans="3:15" ht="12.75">
      <c r="C39" s="3" t="s">
        <v>29</v>
      </c>
      <c r="D39" s="3">
        <f>1-D38</f>
        <v>0.5853614324922597</v>
      </c>
      <c r="E39" s="3">
        <f aca="true" t="shared" si="17" ref="E39:O39">1-E38</f>
        <v>0.5853614324922597</v>
      </c>
      <c r="F39" s="3">
        <f t="shared" si="17"/>
        <v>0.591211537702597</v>
      </c>
      <c r="G39" s="3">
        <f t="shared" si="17"/>
        <v>0.6099991531791018</v>
      </c>
      <c r="H39" s="3">
        <f t="shared" si="17"/>
        <v>0.6236719836143749</v>
      </c>
      <c r="I39" s="3">
        <f t="shared" si="17"/>
        <v>0.6383903414634948</v>
      </c>
      <c r="J39" s="3">
        <f t="shared" si="17"/>
        <v>0.64618159460898</v>
      </c>
      <c r="K39" s="3">
        <f t="shared" si="17"/>
        <v>0.64618159460898</v>
      </c>
      <c r="L39" s="3">
        <f t="shared" si="17"/>
        <v>0.6383903414634948</v>
      </c>
      <c r="M39" s="3">
        <f t="shared" si="17"/>
        <v>0.6236719836143749</v>
      </c>
      <c r="N39" s="3">
        <f t="shared" si="17"/>
        <v>0.6099991531791018</v>
      </c>
      <c r="O39" s="3">
        <f t="shared" si="17"/>
        <v>0.5913265874198761</v>
      </c>
    </row>
    <row r="40" spans="3:15" ht="12.75">
      <c r="C40" s="3" t="s">
        <v>30</v>
      </c>
      <c r="D40" s="3">
        <f>$C$3/(D39*70*$C$9)</f>
        <v>0.8134982077022523</v>
      </c>
      <c r="E40" s="3">
        <f aca="true" t="shared" si="18" ref="E40:O40">$C$3/(E39*70*$C$9)</f>
        <v>0.8134982077022523</v>
      </c>
      <c r="F40" s="3">
        <f t="shared" si="18"/>
        <v>0.8054485506844403</v>
      </c>
      <c r="G40" s="3">
        <f t="shared" si="18"/>
        <v>0.7806412086127306</v>
      </c>
      <c r="H40" s="3">
        <f t="shared" si="18"/>
        <v>0.7635271243559842</v>
      </c>
      <c r="I40" s="3">
        <f t="shared" si="18"/>
        <v>0.7459236853408853</v>
      </c>
      <c r="J40" s="3">
        <f t="shared" si="18"/>
        <v>0.7369298045058533</v>
      </c>
      <c r="K40" s="3">
        <f t="shared" si="18"/>
        <v>0.7369298045058533</v>
      </c>
      <c r="L40" s="3">
        <f t="shared" si="18"/>
        <v>0.7459236853408853</v>
      </c>
      <c r="M40" s="3">
        <f t="shared" si="18"/>
        <v>0.7635271243559842</v>
      </c>
      <c r="N40" s="3">
        <f t="shared" si="18"/>
        <v>0.7806412086127306</v>
      </c>
      <c r="O40" s="3">
        <f t="shared" si="18"/>
        <v>0.8052918409575137</v>
      </c>
    </row>
    <row r="41" spans="3:16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6" t="s">
        <v>40</v>
      </c>
    </row>
    <row r="42" spans="2:16" ht="12.75">
      <c r="B42" t="s">
        <v>34</v>
      </c>
      <c r="C42" s="3" t="s">
        <v>47</v>
      </c>
      <c r="D42" s="3">
        <f>70*$C$9*($C$5-D$20)*($E$9/60)*$C$17*$E$17*D19/1000</f>
        <v>488.25</v>
      </c>
      <c r="E42" s="3">
        <f>70*$C$9*($C$5-E$20)*($E$9/60)*$C$17*$E$17*E19/1000</f>
        <v>441</v>
      </c>
      <c r="F42" s="3">
        <f aca="true" t="shared" si="19" ref="F42:O42">70*$C$9*($C$5-F$20)*($E$9/60)*$C$17*$E$17*F19/1000</f>
        <v>471.975</v>
      </c>
      <c r="G42" s="3">
        <f t="shared" si="19"/>
        <v>409.5</v>
      </c>
      <c r="H42" s="3">
        <f t="shared" si="19"/>
        <v>390.6</v>
      </c>
      <c r="I42" s="3">
        <f t="shared" si="19"/>
        <v>346.5</v>
      </c>
      <c r="J42" s="3">
        <f t="shared" si="19"/>
        <v>341.775</v>
      </c>
      <c r="K42" s="3">
        <f t="shared" si="19"/>
        <v>341.775</v>
      </c>
      <c r="L42" s="3">
        <f t="shared" si="19"/>
        <v>346.5</v>
      </c>
      <c r="M42" s="3">
        <f t="shared" si="19"/>
        <v>390.6</v>
      </c>
      <c r="N42" s="3">
        <f t="shared" si="19"/>
        <v>409.5</v>
      </c>
      <c r="O42" s="3">
        <f t="shared" si="19"/>
        <v>471.975</v>
      </c>
      <c r="P42" s="14">
        <f>SUM(D42:O42)</f>
        <v>4849.950000000001</v>
      </c>
    </row>
    <row r="43" spans="2:16" ht="12.75">
      <c r="B43" t="s">
        <v>35</v>
      </c>
      <c r="C43" s="3" t="s">
        <v>57</v>
      </c>
      <c r="D43" s="3">
        <f>D38*70*$C$9*($C$7-D37)*($E$9/60)*$C$17*$E$17*D19/1000</f>
        <v>288.20837484359316</v>
      </c>
      <c r="E43" s="3">
        <f aca="true" t="shared" si="20" ref="E43:O43">E38*70*$C$9*($C$7-E37)*($E$9/60)*$C$17*$E$17*E19/1000</f>
        <v>260.3172417942132</v>
      </c>
      <c r="F43" s="3">
        <f t="shared" si="20"/>
        <v>281.33044602543663</v>
      </c>
      <c r="G43" s="3">
        <f t="shared" si="20"/>
        <v>251.74269937165158</v>
      </c>
      <c r="H43" s="3">
        <f t="shared" si="20"/>
        <v>245.51120731691626</v>
      </c>
      <c r="I43" s="3">
        <f t="shared" si="20"/>
        <v>223.03564731624448</v>
      </c>
      <c r="J43" s="3">
        <f t="shared" si="20"/>
        <v>222.78545983747014</v>
      </c>
      <c r="K43" s="3">
        <f t="shared" si="20"/>
        <v>222.78545983747014</v>
      </c>
      <c r="L43" s="3">
        <f t="shared" si="20"/>
        <v>223.03564731624448</v>
      </c>
      <c r="M43" s="3">
        <f t="shared" si="20"/>
        <v>245.51120731691626</v>
      </c>
      <c r="N43" s="3">
        <f t="shared" si="20"/>
        <v>251.74269937165158</v>
      </c>
      <c r="O43" s="3">
        <f t="shared" si="20"/>
        <v>281.1965473581357</v>
      </c>
      <c r="P43" s="14">
        <f>SUM(D43:O43)</f>
        <v>2997.2026377059437</v>
      </c>
    </row>
    <row r="44" spans="2:16" ht="12.75">
      <c r="B44" t="s">
        <v>37</v>
      </c>
      <c r="C44" s="3" t="s">
        <v>38</v>
      </c>
      <c r="D44" s="3">
        <f>D42-D43</f>
        <v>200.04162515640684</v>
      </c>
      <c r="E44" s="3">
        <f aca="true" t="shared" si="21" ref="E44:O44">E42-E43</f>
        <v>180.6827582057868</v>
      </c>
      <c r="F44" s="3">
        <f t="shared" si="21"/>
        <v>190.6445539745634</v>
      </c>
      <c r="G44" s="3">
        <f t="shared" si="21"/>
        <v>157.75730062834842</v>
      </c>
      <c r="H44" s="3">
        <f t="shared" si="21"/>
        <v>145.08879268308377</v>
      </c>
      <c r="I44" s="3">
        <f t="shared" si="21"/>
        <v>123.46435268375552</v>
      </c>
      <c r="J44" s="3">
        <f t="shared" si="21"/>
        <v>118.98954016252983</v>
      </c>
      <c r="K44" s="3">
        <f t="shared" si="21"/>
        <v>118.98954016252983</v>
      </c>
      <c r="L44" s="3">
        <f t="shared" si="21"/>
        <v>123.46435268375552</v>
      </c>
      <c r="M44" s="3">
        <f t="shared" si="21"/>
        <v>145.08879268308377</v>
      </c>
      <c r="N44" s="3">
        <f t="shared" si="21"/>
        <v>157.75730062834842</v>
      </c>
      <c r="O44" s="3">
        <f t="shared" si="21"/>
        <v>190.7784526418643</v>
      </c>
      <c r="P44" s="14">
        <f>SUM(D44:O44)</f>
        <v>1852.7473622940565</v>
      </c>
    </row>
    <row r="45" spans="3:16" ht="18">
      <c r="C45" s="3" t="s">
        <v>39</v>
      </c>
      <c r="D45" s="3">
        <f>D44/D42</f>
        <v>0.4097114698543919</v>
      </c>
      <c r="E45" s="3">
        <f aca="true" t="shared" si="22" ref="E45:O45">E44/E42</f>
        <v>0.40971146985439183</v>
      </c>
      <c r="F45" s="3">
        <f t="shared" si="22"/>
        <v>0.40392934789885776</v>
      </c>
      <c r="G45" s="3">
        <f t="shared" si="22"/>
        <v>0.38524371337814023</v>
      </c>
      <c r="H45" s="3">
        <f t="shared" si="22"/>
        <v>0.37145108213795125</v>
      </c>
      <c r="I45" s="3">
        <f t="shared" si="22"/>
        <v>0.3563184781637966</v>
      </c>
      <c r="J45" s="3">
        <f t="shared" si="22"/>
        <v>0.3481516792115569</v>
      </c>
      <c r="K45" s="3">
        <f t="shared" si="22"/>
        <v>0.3481516792115569</v>
      </c>
      <c r="L45" s="3">
        <f t="shared" si="22"/>
        <v>0.3563184781637966</v>
      </c>
      <c r="M45" s="3">
        <f t="shared" si="22"/>
        <v>0.37145108213795125</v>
      </c>
      <c r="N45" s="3">
        <f t="shared" si="22"/>
        <v>0.38524371337814023</v>
      </c>
      <c r="O45" s="3">
        <f t="shared" si="22"/>
        <v>0.4042130465424319</v>
      </c>
      <c r="P45" s="15">
        <f>P44/P42</f>
        <v>0.3820137037070601</v>
      </c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chtoi</dc:creator>
  <cp:keywords/>
  <dc:description/>
  <cp:lastModifiedBy>chtoi</cp:lastModifiedBy>
  <dcterms:created xsi:type="dcterms:W3CDTF">2011-12-18T13:14:15Z</dcterms:created>
  <dcterms:modified xsi:type="dcterms:W3CDTF">2012-06-15T06:23:01Z</dcterms:modified>
  <cp:category/>
  <cp:version/>
  <cp:contentType/>
  <cp:contentStatus/>
</cp:coreProperties>
</file>